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shlomob\Desktop\AA\דוחות כספיים\2024\"/>
    </mc:Choice>
  </mc:AlternateContent>
  <xr:revisionPtr revIDLastSave="0" documentId="8_{CAB70E9C-8491-418E-819F-1711AB9A8CCD}" xr6:coauthVersionLast="47" xr6:coauthVersionMax="47" xr10:uidLastSave="{00000000-0000-0000-0000-000000000000}"/>
  <bookViews>
    <workbookView xWindow="-120" yWindow="-120" windowWidth="29040" windowHeight="15720" xr2:uid="{27286AB1-4D0F-4916-89DB-9D8038AC8783}"/>
  </bookViews>
  <sheets>
    <sheet name="גיליון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1" l="1"/>
  <c r="K25" i="1"/>
  <c r="K24" i="1"/>
  <c r="K21" i="1"/>
  <c r="K15" i="1"/>
  <c r="B50" i="1"/>
  <c r="F49" i="1"/>
  <c r="F48" i="1"/>
  <c r="J38" i="1"/>
  <c r="B29" i="1"/>
  <c r="J25" i="1"/>
  <c r="J24" i="1"/>
  <c r="J21" i="1"/>
  <c r="I21" i="1"/>
  <c r="J15" i="1"/>
  <c r="D42" i="1"/>
  <c r="J28" i="1"/>
  <c r="F18" i="1"/>
  <c r="D18" i="1"/>
  <c r="C18" i="1"/>
  <c r="G7" i="1"/>
  <c r="C7" i="1"/>
  <c r="G6" i="1"/>
  <c r="E1" i="1"/>
  <c r="K26" i="1" l="1"/>
  <c r="J40" i="1"/>
  <c r="J42" i="1" s="1"/>
  <c r="K17" i="1"/>
  <c r="C46" i="1"/>
  <c r="C32" i="1"/>
  <c r="J26" i="1"/>
  <c r="J33" i="1"/>
  <c r="C27" i="1"/>
  <c r="F16" i="1"/>
  <c r="K40" i="1"/>
  <c r="K42" i="1" s="1"/>
  <c r="J17" i="1"/>
  <c r="C42" i="1"/>
  <c r="D27" i="1"/>
  <c r="E21" i="1" s="1"/>
  <c r="D46" i="1"/>
  <c r="F27" i="1"/>
  <c r="J19" i="1"/>
  <c r="C16" i="1"/>
  <c r="D16" i="1"/>
  <c r="E11" i="1" s="1"/>
  <c r="K19" i="1"/>
  <c r="K28" i="1"/>
  <c r="D32" i="1"/>
  <c r="K33" i="1"/>
  <c r="G24" i="1" l="1"/>
  <c r="F29" i="1"/>
  <c r="G25" i="1"/>
  <c r="G26" i="1"/>
  <c r="G23" i="1"/>
  <c r="G21" i="1"/>
  <c r="D37" i="1"/>
  <c r="G19" i="1"/>
  <c r="G22" i="1"/>
  <c r="E25" i="1"/>
  <c r="E23" i="1"/>
  <c r="E24" i="1"/>
  <c r="E22" i="1"/>
  <c r="E19" i="1"/>
  <c r="E26" i="1"/>
  <c r="G12" i="1"/>
  <c r="D34" i="1"/>
  <c r="D36" i="1"/>
  <c r="C34" i="1"/>
  <c r="E13" i="1"/>
  <c r="D29" i="1"/>
  <c r="C33" i="1" s="1"/>
  <c r="E15" i="1"/>
  <c r="C36" i="1"/>
  <c r="C37" i="1"/>
  <c r="C29" i="1"/>
  <c r="G11" i="1"/>
  <c r="G15" i="1"/>
  <c r="E12" i="1"/>
  <c r="G13" i="1"/>
  <c r="E20" i="1" l="1"/>
  <c r="E27" i="1" s="1"/>
  <c r="G20" i="1"/>
  <c r="G27" i="1" s="1"/>
  <c r="G14" i="1"/>
  <c r="G16" i="1" s="1"/>
  <c r="E14" i="1"/>
  <c r="E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Sarit Cohen</author>
    <author>nehamap</author>
  </authors>
  <commentList>
    <comment ref="E1" authorId="0" shapeId="0" xr:uid="{3474CF2E-8B0B-4A68-A18D-61FD324712AE}">
      <text>
        <r>
          <rPr>
            <b/>
            <sz val="12"/>
            <color indexed="81"/>
            <rFont val="Tahoma"/>
            <family val="2"/>
          </rPr>
          <t xml:space="preserve">
הדוח לתושב יוצא כחלק מההעברה לקובץ הוורד 
</t>
        </r>
        <r>
          <rPr>
            <b/>
            <u/>
            <sz val="12"/>
            <color indexed="81"/>
            <rFont val="Tahoma"/>
            <family val="2"/>
          </rPr>
          <t>אבל:</t>
        </r>
        <r>
          <rPr>
            <b/>
            <sz val="12"/>
            <color indexed="81"/>
            <rFont val="Tahoma"/>
            <family val="2"/>
          </rPr>
          <t xml:space="preserve">
אין לצרף אותו לדוח הכספי אלא לדוח המפורט בלבד!! </t>
        </r>
      </text>
    </comment>
    <comment ref="B20" authorId="1" shapeId="0" xr:uid="{05607B64-023A-4735-A7E6-4E1EE30BA76A}">
      <text>
        <r>
          <rPr>
            <sz val="11"/>
            <color indexed="81"/>
            <rFont val="Arial (Hebrew)"/>
            <family val="2"/>
            <charset val="177"/>
          </rPr>
          <t xml:space="preserve">כולל את הסעיפים הבאים:
1. פעולות כלליות
2. הנחות בארנונה
3. חד פעמיות
4. רכישת מים
5. מענק שנתקבל להקטנת גרעון מצטבר
</t>
        </r>
      </text>
    </comment>
    <comment ref="B48" authorId="1" shapeId="0" xr:uid="{4FC137E6-38DF-4DCE-9838-BBBAD9DF18F5}">
      <text>
        <r>
          <rPr>
            <b/>
            <sz val="11"/>
            <color indexed="81"/>
            <rFont val="Arial (Hebrew)"/>
            <family val="2"/>
            <charset val="177"/>
          </rPr>
          <t>ניתן לשנות את התאריך בגליון נתונים משותפים</t>
        </r>
      </text>
    </comment>
  </commentList>
</comments>
</file>

<file path=xl/sharedStrings.xml><?xml version="1.0" encoding="utf-8"?>
<sst xmlns="http://schemas.openxmlformats.org/spreadsheetml/2006/main" count="76" uniqueCount="70">
  <si>
    <t>(באלפי ש"ח)</t>
  </si>
  <si>
    <t>מספר תושבים שנה קודמת</t>
  </si>
  <si>
    <t>מספר תושבים *</t>
  </si>
  <si>
    <t>שטח שיפוט (דונם)</t>
  </si>
  <si>
    <t xml:space="preserve">מספר משקי בית </t>
  </si>
  <si>
    <t xml:space="preserve">דירוג סוציואקונומי </t>
  </si>
  <si>
    <t>נתוני ביצוע התקציב הרגיל</t>
  </si>
  <si>
    <t>מאזן</t>
  </si>
  <si>
    <t>הכנסות</t>
  </si>
  <si>
    <t>%</t>
  </si>
  <si>
    <t>נכסים</t>
  </si>
  <si>
    <t xml:space="preserve">הכנסות עצמיות </t>
  </si>
  <si>
    <t>רכוש שוטף</t>
  </si>
  <si>
    <t>השתת' משרד החינוך</t>
  </si>
  <si>
    <t>השקעות</t>
  </si>
  <si>
    <t xml:space="preserve">השתת' משרד הרווחה </t>
  </si>
  <si>
    <t>השקעות לכיסוי קרנות מתוקצבות ואחרות</t>
  </si>
  <si>
    <t>השתת' משרדי ממשלה אחרים וחלף הכנסות עצמיות מארנונה</t>
  </si>
  <si>
    <t>גרעון מצטבר בתקציב הרגיל</t>
  </si>
  <si>
    <t>מענקים ומלוות</t>
  </si>
  <si>
    <t>גרעון סופי בתב"ר</t>
  </si>
  <si>
    <t>סה"כ</t>
  </si>
  <si>
    <t>גרעונות זמניים נטו בתב"ר</t>
  </si>
  <si>
    <t>הוצאות</t>
  </si>
  <si>
    <t>משכורות ושכר כללי</t>
  </si>
  <si>
    <t>התחייבויות</t>
  </si>
  <si>
    <t>פעולות אחרות</t>
  </si>
  <si>
    <t>התחייבויות שוטפות</t>
  </si>
  <si>
    <t>שכר חינוך</t>
  </si>
  <si>
    <t>פעולות חינוך</t>
  </si>
  <si>
    <t>קרן לעבודות פיתוח ואחרות</t>
  </si>
  <si>
    <t>שכר רווחה</t>
  </si>
  <si>
    <t>קרנות מתוקצבות</t>
  </si>
  <si>
    <t>פעולות רווחה</t>
  </si>
  <si>
    <t>עודף מצטבר בתקציב הרגיל</t>
  </si>
  <si>
    <t>מימון</t>
  </si>
  <si>
    <t>עודפים זמניים נטו בתב"ר</t>
  </si>
  <si>
    <t xml:space="preserve">פרעון מלוות </t>
  </si>
  <si>
    <t>עומס מלוות לסוף שנה</t>
  </si>
  <si>
    <t>דוח גביה וחייבים - ארנונה</t>
  </si>
  <si>
    <t>% הגרעון השוטף  מההכנסה</t>
  </si>
  <si>
    <t>% הגרעון הנצבר מההכנסה</t>
  </si>
  <si>
    <t>יתרת חוב לתחילת השנה</t>
  </si>
  <si>
    <t>% עומס המלוות מההכנסה</t>
  </si>
  <si>
    <t>חיוב השנה</t>
  </si>
  <si>
    <t>% סך ההתחייבויות מההכנסה</t>
  </si>
  <si>
    <t>הנחות ופטורים שניתנו</t>
  </si>
  <si>
    <t>הוצאה ממוצעת לנפש בש"ח</t>
  </si>
  <si>
    <t>העברה לחובות מסופקים וחובות למחיקה</t>
  </si>
  <si>
    <t>מספר משרות ממוצע</t>
  </si>
  <si>
    <t>סך לגביה</t>
  </si>
  <si>
    <t>גביה בשנת הדוח</t>
  </si>
  <si>
    <t>יתרת חוב לסוף השנה</t>
  </si>
  <si>
    <t>נתוני ביצוע  התקציב הבלתי רגיל</t>
  </si>
  <si>
    <t>חובות מסופקים וחובות למחיקה</t>
  </si>
  <si>
    <t>סה"כ יתרות לסוף שנה כולל חובות מסופקים</t>
  </si>
  <si>
    <t>עודף (גרעון) זמני לתחילת השנה</t>
  </si>
  <si>
    <t>אחוז גביה מהפיגורים (*)</t>
  </si>
  <si>
    <t>תקבולים במהלך השנה</t>
  </si>
  <si>
    <t>אחוז גביה מהשוטף (*)</t>
  </si>
  <si>
    <t>תשלומים במהלך השנה</t>
  </si>
  <si>
    <t>יחס הגביה לחוב הכולל (*)</t>
  </si>
  <si>
    <t>עודף (גרעון) זמני לסוף השנה</t>
  </si>
  <si>
    <t>ממוצע ארנונה למגורים למ"ר</t>
  </si>
  <si>
    <t>(*) השיעורים מחושבים ללא חובות מסופקים וחובות למחיקה.</t>
  </si>
  <si>
    <t>ביצוע 2023</t>
  </si>
  <si>
    <t>תמצית הדוחות הכספיים לשנת 2024</t>
  </si>
  <si>
    <t>תקציב 2024</t>
  </si>
  <si>
    <t>ביצוע 2024</t>
  </si>
  <si>
    <t>* נכון לחודש 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</si>
</sst>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Blue]* #,##0_ ;[Red]* _ \(#,##0\);\ \ &quot;          --  &quot;"/>
    <numFmt numFmtId="165" formatCode="#,##0;\(#,##0\)"/>
    <numFmt numFmtId="166" formatCode="#,##0.00%;\(#,##0.00\)%"/>
    <numFmt numFmtId="167" formatCode="#,##0.0;[Black]\(#,##0.0\);\-\-"/>
    <numFmt numFmtId="168" formatCode="#,##0;[Black]\(#,##0\);\-\-"/>
    <numFmt numFmtId="169" formatCode="[Black]* #,##0_ ;[Black]* _ \(#,##0\);\ \ &quot;          --  &quot;"/>
  </numFmts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sz val="12"/>
      <color rgb="FFFFFFFF"/>
      <name val="Arial"/>
      <family val="2"/>
    </font>
    <font>
      <sz val="11"/>
      <name val="Arial (Hebrew)"/>
      <charset val="177"/>
    </font>
    <font>
      <b/>
      <sz val="12"/>
      <color rgb="FFFFFFFF"/>
      <name val="Arial"/>
      <family val="2"/>
    </font>
    <font>
      <sz val="10"/>
      <name val="Arial"/>
      <family val="2"/>
      <charset val="177"/>
    </font>
    <font>
      <b/>
      <u/>
      <sz val="12"/>
      <color rgb="FFFFFFFF"/>
      <name val="Arial"/>
      <family val="2"/>
    </font>
    <font>
      <u/>
      <sz val="12"/>
      <color rgb="FFFFFFFF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77"/>
    </font>
    <font>
      <b/>
      <u/>
      <sz val="10"/>
      <name val="Arial"/>
      <family val="2"/>
    </font>
    <font>
      <u/>
      <sz val="1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  <font>
      <sz val="11"/>
      <color indexed="81"/>
      <name val="Arial (Hebrew)"/>
      <family val="2"/>
      <charset val="177"/>
    </font>
    <font>
      <b/>
      <sz val="11"/>
      <color indexed="81"/>
      <name val="Arial (Hebrew)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003366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FFFFBB"/>
        <bgColor rgb="FF000000"/>
      </patternFill>
    </fill>
    <fill>
      <patternFill patternType="solid">
        <fgColor rgb="FFEBEB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</fills>
  <borders count="32">
    <border>
      <left/>
      <right/>
      <top/>
      <bottom/>
      <diagonal/>
    </border>
    <border>
      <left style="thin">
        <color rgb="FF666699"/>
      </left>
      <right/>
      <top/>
      <bottom/>
      <diagonal/>
    </border>
    <border>
      <left/>
      <right style="thin">
        <color rgb="FF666699"/>
      </right>
      <top/>
      <bottom/>
      <diagonal/>
    </border>
    <border>
      <left/>
      <right style="thin">
        <color rgb="FFFFFFBB"/>
      </right>
      <top/>
      <bottom style="thin">
        <color rgb="FFFFFFBB"/>
      </bottom>
      <diagonal/>
    </border>
    <border>
      <left style="thin">
        <color rgb="FFFFFFBB"/>
      </left>
      <right style="thin">
        <color rgb="FFFFFFBB"/>
      </right>
      <top/>
      <bottom style="thin">
        <color rgb="FFFFFFBB"/>
      </bottom>
      <diagonal/>
    </border>
    <border>
      <left style="thin">
        <color rgb="FFFFFFBB"/>
      </left>
      <right style="thin">
        <color rgb="FF666699"/>
      </right>
      <top/>
      <bottom style="thin">
        <color rgb="FFFFFFBB"/>
      </bottom>
      <diagonal/>
    </border>
    <border>
      <left/>
      <right style="thin">
        <color rgb="FFFFFFBB"/>
      </right>
      <top style="thin">
        <color rgb="FFFFFFBB"/>
      </top>
      <bottom style="thin">
        <color rgb="FFFFFFBB"/>
      </bottom>
      <diagonal/>
    </border>
    <border>
      <left style="thin">
        <color rgb="FFFFFFBB"/>
      </left>
      <right style="thin">
        <color rgb="FFFFFFBB"/>
      </right>
      <top style="thin">
        <color rgb="FFFFFFBB"/>
      </top>
      <bottom style="thin">
        <color rgb="FFFFFFBB"/>
      </bottom>
      <diagonal/>
    </border>
    <border>
      <left style="thin">
        <color rgb="FFFFFFBB"/>
      </left>
      <right style="thin">
        <color rgb="FF666699"/>
      </right>
      <top style="thin">
        <color rgb="FFFFFFBB"/>
      </top>
      <bottom style="thin">
        <color rgb="FFFFFFBB"/>
      </bottom>
      <diagonal/>
    </border>
    <border>
      <left/>
      <right style="thin">
        <color rgb="FFFFFFBB"/>
      </right>
      <top style="thin">
        <color rgb="FFFFFFBB"/>
      </top>
      <bottom/>
      <diagonal/>
    </border>
    <border>
      <left style="thin">
        <color rgb="FFFFFFBB"/>
      </left>
      <right style="thin">
        <color rgb="FF666699"/>
      </right>
      <top style="thin">
        <color rgb="FFFFFFBB"/>
      </top>
      <bottom/>
      <diagonal/>
    </border>
    <border>
      <left/>
      <right style="thin">
        <color rgb="FFFFFFBB"/>
      </right>
      <top style="thin">
        <color rgb="FFFFFFBB"/>
      </top>
      <bottom style="thin">
        <color indexed="64"/>
      </bottom>
      <diagonal/>
    </border>
    <border>
      <left style="thin">
        <color rgb="FFFFFFBB"/>
      </left>
      <right style="thin">
        <color rgb="FFFFFFBB"/>
      </right>
      <top style="thin">
        <color rgb="FFFFFFBB"/>
      </top>
      <bottom style="thin">
        <color indexed="64"/>
      </bottom>
      <diagonal/>
    </border>
    <border>
      <left style="thin">
        <color rgb="FFFFFFBB"/>
      </left>
      <right style="thin">
        <color rgb="FF666699"/>
      </right>
      <top style="thin">
        <color rgb="FFFFFFBB"/>
      </top>
      <bottom style="thin">
        <color indexed="64"/>
      </bottom>
      <diagonal/>
    </border>
    <border>
      <left/>
      <right style="thin">
        <color rgb="FFFFFFBB"/>
      </right>
      <top style="thin">
        <color indexed="64"/>
      </top>
      <bottom style="double">
        <color indexed="64"/>
      </bottom>
      <diagonal/>
    </border>
    <border>
      <left style="thin">
        <color rgb="FFFFFFBB"/>
      </left>
      <right style="thin">
        <color rgb="FFFFFFBB"/>
      </right>
      <top style="thin">
        <color indexed="64"/>
      </top>
      <bottom style="double">
        <color indexed="64"/>
      </bottom>
      <diagonal/>
    </border>
    <border>
      <left style="thin">
        <color rgb="FFFFFFBB"/>
      </left>
      <right style="thin">
        <color rgb="FF666699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rgb="FF666699"/>
      </right>
      <top style="double">
        <color indexed="64"/>
      </top>
      <bottom/>
      <diagonal/>
    </border>
    <border>
      <left/>
      <right style="thin">
        <color rgb="FFFFFFBB"/>
      </right>
      <top style="double">
        <color indexed="64"/>
      </top>
      <bottom/>
      <diagonal/>
    </border>
    <border>
      <left style="thin">
        <color rgb="FFFFFFBB"/>
      </left>
      <right style="thin">
        <color rgb="FF666699"/>
      </right>
      <top style="double">
        <color indexed="64"/>
      </top>
      <bottom/>
      <diagonal/>
    </border>
    <border>
      <left/>
      <right style="thin">
        <color rgb="FFFFFFBB"/>
      </right>
      <top/>
      <bottom style="double">
        <color indexed="64"/>
      </bottom>
      <diagonal/>
    </border>
    <border>
      <left style="thin">
        <color rgb="FFFFFFBB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FFFFBB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/>
      <right style="thin">
        <color rgb="FFFFFFBB"/>
      </right>
      <top style="thin">
        <color indexed="64"/>
      </top>
      <bottom/>
      <diagonal/>
    </border>
    <border>
      <left style="thin">
        <color rgb="FFFFFFBB"/>
      </left>
      <right style="thin">
        <color rgb="FF666699"/>
      </right>
      <top style="thin">
        <color indexed="64"/>
      </top>
      <bottom/>
      <diagonal/>
    </border>
    <border>
      <left/>
      <right style="thin">
        <color rgb="FFFFFFBB"/>
      </right>
      <top style="thin">
        <color rgb="FFFFFFBB"/>
      </top>
      <bottom style="thin">
        <color rgb="FF666699"/>
      </bottom>
      <diagonal/>
    </border>
    <border>
      <left/>
      <right/>
      <top style="thick">
        <color rgb="FF003366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5" fillId="0" borderId="0"/>
  </cellStyleXfs>
  <cellXfs count="103">
    <xf numFmtId="0" fontId="0" fillId="0" borderId="0" xfId="0"/>
    <xf numFmtId="0" fontId="4" fillId="2" borderId="0" xfId="3" applyFont="1" applyFill="1" applyBorder="1" applyAlignment="1" applyProtection="1">
      <alignment horizontal="right" vertical="center" readingOrder="2"/>
    </xf>
    <xf numFmtId="164" fontId="4" fillId="2" borderId="0" xfId="4" applyFont="1" applyFill="1" applyBorder="1" applyAlignment="1" applyProtection="1">
      <alignment horizontal="right" vertical="center" wrapText="1" readingOrder="2"/>
    </xf>
    <xf numFmtId="164" fontId="4" fillId="2" borderId="0" xfId="4" applyFont="1" applyFill="1" applyBorder="1" applyAlignment="1" applyProtection="1">
      <alignment horizontal="right" vertical="center" readingOrder="2"/>
    </xf>
    <xf numFmtId="0" fontId="7" fillId="2" borderId="0" xfId="3" applyFont="1" applyFill="1" applyBorder="1" applyAlignment="1" applyProtection="1">
      <alignment horizontal="right" vertical="center" readingOrder="2"/>
    </xf>
    <xf numFmtId="164" fontId="8" fillId="2" borderId="0" xfId="4" applyFont="1" applyFill="1" applyBorder="1" applyAlignment="1" applyProtection="1">
      <alignment horizontal="right" vertical="center" wrapText="1" readingOrder="2"/>
    </xf>
    <xf numFmtId="164" fontId="9" fillId="2" borderId="0" xfId="4" applyFont="1" applyFill="1" applyBorder="1" applyAlignment="1" applyProtection="1">
      <alignment horizontal="right" vertical="center" readingOrder="2"/>
    </xf>
    <xf numFmtId="0" fontId="4" fillId="2" borderId="0" xfId="3" applyFont="1" applyFill="1" applyBorder="1" applyAlignment="1" applyProtection="1">
      <alignment horizontal="right" vertical="center" wrapText="1" readingOrder="2"/>
    </xf>
    <xf numFmtId="0" fontId="10" fillId="3" borderId="0" xfId="2" applyFont="1" applyFill="1" applyBorder="1" applyAlignment="1" applyProtection="1">
      <alignment horizontal="right" vertical="top" readingOrder="2"/>
    </xf>
    <xf numFmtId="0" fontId="7" fillId="3" borderId="0" xfId="3" applyFont="1" applyFill="1" applyBorder="1" applyAlignment="1" applyProtection="1">
      <alignment horizontal="right" vertical="center" wrapText="1" readingOrder="2"/>
    </xf>
    <xf numFmtId="0" fontId="7" fillId="3" borderId="0" xfId="3" applyFont="1" applyFill="1" applyBorder="1" applyAlignment="1" applyProtection="1">
      <alignment horizontal="right" vertical="center" readingOrder="2"/>
    </xf>
    <xf numFmtId="0" fontId="11" fillId="3" borderId="0" xfId="3" applyFont="1" applyFill="1" applyBorder="1" applyAlignment="1" applyProtection="1">
      <alignment horizontal="right" vertical="center" wrapText="1" readingOrder="2"/>
    </xf>
    <xf numFmtId="0" fontId="3" fillId="3" borderId="0" xfId="3" applyFont="1" applyFill="1" applyBorder="1" applyAlignment="1" applyProtection="1">
      <alignment horizontal="right" vertical="center" readingOrder="2"/>
    </xf>
    <xf numFmtId="0" fontId="12" fillId="3" borderId="0" xfId="3" applyFont="1" applyFill="1" applyBorder="1" applyAlignment="1" applyProtection="1">
      <alignment horizontal="right" vertical="center" wrapText="1" readingOrder="2"/>
    </xf>
    <xf numFmtId="0" fontId="12" fillId="3" borderId="0" xfId="3" applyFont="1" applyFill="1" applyBorder="1" applyAlignment="1" applyProtection="1">
      <alignment horizontal="right" vertical="center" readingOrder="2"/>
    </xf>
    <xf numFmtId="0" fontId="13" fillId="3" borderId="0" xfId="3" applyFont="1" applyFill="1" applyBorder="1" applyAlignment="1" applyProtection="1">
      <alignment horizontal="right" vertical="center" readingOrder="2"/>
    </xf>
    <xf numFmtId="0" fontId="15" fillId="3" borderId="0" xfId="3" applyFont="1" applyFill="1" applyBorder="1" applyAlignment="1" applyProtection="1">
      <alignment horizontal="right" vertical="center" readingOrder="2"/>
    </xf>
    <xf numFmtId="0" fontId="16" fillId="4" borderId="1" xfId="3" applyFont="1" applyFill="1" applyBorder="1" applyAlignment="1" applyProtection="1">
      <alignment horizontal="right" vertical="center" wrapText="1" readingOrder="2"/>
    </xf>
    <xf numFmtId="0" fontId="16" fillId="4" borderId="0" xfId="3" applyFont="1" applyFill="1" applyBorder="1" applyAlignment="1" applyProtection="1">
      <alignment horizontal="right" vertical="center" readingOrder="2"/>
    </xf>
    <xf numFmtId="0" fontId="16" fillId="4" borderId="2" xfId="3" applyFont="1" applyFill="1" applyBorder="1" applyAlignment="1" applyProtection="1">
      <alignment horizontal="right" vertical="center" readingOrder="2"/>
    </xf>
    <xf numFmtId="0" fontId="10" fillId="3" borderId="0" xfId="3" applyFont="1" applyFill="1" applyBorder="1" applyAlignment="1" applyProtection="1">
      <alignment horizontal="right" vertical="center" readingOrder="2"/>
    </xf>
    <xf numFmtId="164" fontId="16" fillId="4" borderId="1" xfId="4" applyFont="1" applyFill="1" applyBorder="1" applyAlignment="1" applyProtection="1">
      <alignment horizontal="right" vertical="center" readingOrder="2"/>
    </xf>
    <xf numFmtId="0" fontId="16" fillId="4" borderId="0" xfId="3" quotePrefix="1" applyFont="1" applyFill="1" applyBorder="1" applyAlignment="1" applyProtection="1">
      <alignment horizontal="right" vertical="center" readingOrder="2"/>
    </xf>
    <xf numFmtId="0" fontId="16" fillId="4" borderId="2" xfId="3" quotePrefix="1" applyFont="1" applyFill="1" applyBorder="1" applyAlignment="1" applyProtection="1">
      <alignment horizontal="right" vertical="center" readingOrder="2"/>
    </xf>
    <xf numFmtId="0" fontId="3" fillId="5" borderId="1" xfId="3" applyFont="1" applyFill="1" applyBorder="1" applyAlignment="1" applyProtection="1">
      <alignment horizontal="right" vertical="center" wrapText="1" readingOrder="2"/>
    </xf>
    <xf numFmtId="165" fontId="3" fillId="6" borderId="3" xfId="3" applyNumberFormat="1" applyFont="1" applyFill="1" applyBorder="1" applyAlignment="1" applyProtection="1">
      <alignment horizontal="right" vertical="center" shrinkToFit="1" readingOrder="2"/>
    </xf>
    <xf numFmtId="165" fontId="3" fillId="6" borderId="4" xfId="3" applyNumberFormat="1" applyFont="1" applyFill="1" applyBorder="1" applyAlignment="1" applyProtection="1">
      <alignment horizontal="right" vertical="center" shrinkToFit="1" readingOrder="2"/>
    </xf>
    <xf numFmtId="166" fontId="3" fillId="6" borderId="4" xfId="3" applyNumberFormat="1" applyFont="1" applyFill="1" applyBorder="1" applyAlignment="1" applyProtection="1">
      <alignment horizontal="right" vertical="center" shrinkToFit="1" readingOrder="1"/>
    </xf>
    <xf numFmtId="166" fontId="3" fillId="6" borderId="5" xfId="3" applyNumberFormat="1" applyFont="1" applyFill="1" applyBorder="1" applyAlignment="1" applyProtection="1">
      <alignment horizontal="right" vertical="center" shrinkToFit="1" readingOrder="1"/>
    </xf>
    <xf numFmtId="0" fontId="3" fillId="5" borderId="1" xfId="3" applyFont="1" applyFill="1" applyBorder="1" applyAlignment="1" applyProtection="1">
      <alignment horizontal="right" vertical="center" readingOrder="2"/>
    </xf>
    <xf numFmtId="165" fontId="3" fillId="6" borderId="5" xfId="3" applyNumberFormat="1" applyFont="1" applyFill="1" applyBorder="1" applyAlignment="1" applyProtection="1">
      <alignment horizontal="right" vertical="center" shrinkToFit="1" readingOrder="2"/>
    </xf>
    <xf numFmtId="165" fontId="3" fillId="6" borderId="6" xfId="3" applyNumberFormat="1" applyFont="1" applyFill="1" applyBorder="1" applyAlignment="1" applyProtection="1">
      <alignment horizontal="right" vertical="center" shrinkToFit="1" readingOrder="2"/>
    </xf>
    <xf numFmtId="165" fontId="3" fillId="6" borderId="7" xfId="3" applyNumberFormat="1" applyFont="1" applyFill="1" applyBorder="1" applyAlignment="1" applyProtection="1">
      <alignment horizontal="right" vertical="center" shrinkToFit="1" readingOrder="2"/>
    </xf>
    <xf numFmtId="166" fontId="3" fillId="6" borderId="7" xfId="3" applyNumberFormat="1" applyFont="1" applyFill="1" applyBorder="1" applyAlignment="1" applyProtection="1">
      <alignment horizontal="right" vertical="center" shrinkToFit="1" readingOrder="1"/>
    </xf>
    <xf numFmtId="166" fontId="3" fillId="6" borderId="8" xfId="3" applyNumberFormat="1" applyFont="1" applyFill="1" applyBorder="1" applyAlignment="1" applyProtection="1">
      <alignment horizontal="right" vertical="center" shrinkToFit="1" readingOrder="1"/>
    </xf>
    <xf numFmtId="165" fontId="3" fillId="6" borderId="8" xfId="3" applyNumberFormat="1" applyFont="1" applyFill="1" applyBorder="1" applyAlignment="1" applyProtection="1">
      <alignment horizontal="right" vertical="center" shrinkToFit="1" readingOrder="2"/>
    </xf>
    <xf numFmtId="0" fontId="3" fillId="5" borderId="1" xfId="3" applyFont="1" applyFill="1" applyBorder="1" applyAlignment="1" applyProtection="1">
      <alignment horizontal="right" vertical="center" shrinkToFit="1" readingOrder="2"/>
    </xf>
    <xf numFmtId="165" fontId="3" fillId="6" borderId="9" xfId="3" applyNumberFormat="1" applyFont="1" applyFill="1" applyBorder="1" applyAlignment="1" applyProtection="1">
      <alignment horizontal="right" vertical="center" shrinkToFit="1" readingOrder="2"/>
    </xf>
    <xf numFmtId="165" fontId="3" fillId="6" borderId="10" xfId="3" applyNumberFormat="1" applyFont="1" applyFill="1" applyBorder="1" applyAlignment="1" applyProtection="1">
      <alignment horizontal="right" vertical="center" shrinkToFit="1" readingOrder="2"/>
    </xf>
    <xf numFmtId="0" fontId="3" fillId="5" borderId="1" xfId="3" applyFont="1" applyFill="1" applyBorder="1" applyAlignment="1" applyProtection="1">
      <alignment horizontal="right" vertical="center" wrapText="1" shrinkToFit="1" readingOrder="2"/>
    </xf>
    <xf numFmtId="165" fontId="3" fillId="6" borderId="11" xfId="3" applyNumberFormat="1" applyFont="1" applyFill="1" applyBorder="1" applyAlignment="1" applyProtection="1">
      <alignment horizontal="right" vertical="center" shrinkToFit="1" readingOrder="2"/>
    </xf>
    <xf numFmtId="165" fontId="3" fillId="6" borderId="12" xfId="3" applyNumberFormat="1" applyFont="1" applyFill="1" applyBorder="1" applyAlignment="1" applyProtection="1">
      <alignment horizontal="right" vertical="center" shrinkToFit="1" readingOrder="2"/>
    </xf>
    <xf numFmtId="166" fontId="3" fillId="6" borderId="12" xfId="3" applyNumberFormat="1" applyFont="1" applyFill="1" applyBorder="1" applyAlignment="1" applyProtection="1">
      <alignment horizontal="right" vertical="center" shrinkToFit="1" readingOrder="1"/>
    </xf>
    <xf numFmtId="166" fontId="3" fillId="6" borderId="13" xfId="3" applyNumberFormat="1" applyFont="1" applyFill="1" applyBorder="1" applyAlignment="1" applyProtection="1">
      <alignment horizontal="right" vertical="center" shrinkToFit="1" readingOrder="1"/>
    </xf>
    <xf numFmtId="0" fontId="11" fillId="5" borderId="1" xfId="3" applyFont="1" applyFill="1" applyBorder="1" applyAlignment="1" applyProtection="1">
      <alignment horizontal="right" vertical="center" wrapText="1" readingOrder="2"/>
    </xf>
    <xf numFmtId="165" fontId="3" fillId="7" borderId="14" xfId="3" applyNumberFormat="1" applyFont="1" applyFill="1" applyBorder="1" applyAlignment="1" applyProtection="1">
      <alignment horizontal="right" vertical="center" shrinkToFit="1" readingOrder="2"/>
    </xf>
    <xf numFmtId="165" fontId="3" fillId="7" borderId="15" xfId="3" applyNumberFormat="1" applyFont="1" applyFill="1" applyBorder="1" applyAlignment="1" applyProtection="1">
      <alignment horizontal="right" vertical="center" shrinkToFit="1" readingOrder="2"/>
    </xf>
    <xf numFmtId="166" fontId="3" fillId="7" borderId="15" xfId="3" applyNumberFormat="1" applyFont="1" applyFill="1" applyBorder="1" applyAlignment="1" applyProtection="1">
      <alignment horizontal="right" vertical="center" shrinkToFit="1" readingOrder="1"/>
    </xf>
    <xf numFmtId="166" fontId="3" fillId="7" borderId="16" xfId="3" applyNumberFormat="1" applyFont="1" applyFill="1" applyBorder="1" applyAlignment="1" applyProtection="1">
      <alignment horizontal="right" vertical="center" shrinkToFit="1" readingOrder="1"/>
    </xf>
    <xf numFmtId="0" fontId="3" fillId="5" borderId="17" xfId="3" applyFont="1" applyFill="1" applyBorder="1" applyAlignment="1" applyProtection="1">
      <alignment horizontal="right" vertical="center" readingOrder="2"/>
    </xf>
    <xf numFmtId="0" fontId="3" fillId="5" borderId="18" xfId="3" applyFont="1" applyFill="1" applyBorder="1" applyAlignment="1" applyProtection="1">
      <alignment horizontal="right" vertical="center" readingOrder="2"/>
    </xf>
    <xf numFmtId="165" fontId="3" fillId="7" borderId="16" xfId="3" applyNumberFormat="1" applyFont="1" applyFill="1" applyBorder="1" applyAlignment="1" applyProtection="1">
      <alignment horizontal="right" vertical="center" shrinkToFit="1" readingOrder="2"/>
    </xf>
    <xf numFmtId="165" fontId="3" fillId="5" borderId="19" xfId="3" applyNumberFormat="1" applyFont="1" applyFill="1" applyBorder="1" applyAlignment="1" applyProtection="1">
      <alignment horizontal="right" vertical="center" shrinkToFit="1" readingOrder="2"/>
    </xf>
    <xf numFmtId="165" fontId="3" fillId="5" borderId="20" xfId="3" applyNumberFormat="1" applyFont="1" applyFill="1" applyBorder="1" applyAlignment="1" applyProtection="1">
      <alignment horizontal="right" vertical="center" shrinkToFit="1" readingOrder="2"/>
    </xf>
    <xf numFmtId="0" fontId="11" fillId="5" borderId="1" xfId="3" applyFont="1" applyFill="1" applyBorder="1" applyAlignment="1" applyProtection="1">
      <alignment horizontal="right" vertical="center" readingOrder="2"/>
    </xf>
    <xf numFmtId="0" fontId="3" fillId="5" borderId="0" xfId="3" applyFont="1" applyFill="1" applyBorder="1" applyAlignment="1" applyProtection="1">
      <alignment horizontal="right" vertical="center" readingOrder="2"/>
    </xf>
    <xf numFmtId="0" fontId="3" fillId="5" borderId="2" xfId="3" applyFont="1" applyFill="1" applyBorder="1" applyAlignment="1" applyProtection="1">
      <alignment horizontal="right" vertical="center" readingOrder="2"/>
    </xf>
    <xf numFmtId="167" fontId="3" fillId="5" borderId="0" xfId="3" applyNumberFormat="1" applyFont="1" applyFill="1" applyBorder="1" applyAlignment="1" applyProtection="1">
      <alignment horizontal="right" vertical="center" readingOrder="2"/>
    </xf>
    <xf numFmtId="167" fontId="3" fillId="5" borderId="2" xfId="3" applyNumberFormat="1" applyFont="1" applyFill="1" applyBorder="1" applyAlignment="1" applyProtection="1">
      <alignment horizontal="right" vertical="center" readingOrder="2"/>
    </xf>
    <xf numFmtId="0" fontId="17" fillId="4" borderId="1" xfId="3" applyFont="1" applyFill="1" applyBorder="1" applyAlignment="1" applyProtection="1">
      <alignment horizontal="right" vertical="center" readingOrder="2"/>
    </xf>
    <xf numFmtId="165" fontId="3" fillId="6" borderId="21" xfId="3" applyNumberFormat="1" applyFont="1" applyFill="1" applyBorder="1" applyAlignment="1" applyProtection="1">
      <alignment horizontal="right" vertical="center" shrinkToFit="1" readingOrder="2"/>
    </xf>
    <xf numFmtId="165" fontId="3" fillId="6" borderId="22" xfId="3" applyNumberFormat="1" applyFont="1" applyFill="1" applyBorder="1" applyAlignment="1" applyProtection="1">
      <alignment horizontal="right" vertical="center" shrinkToFit="1" readingOrder="2"/>
    </xf>
    <xf numFmtId="165" fontId="3" fillId="5" borderId="0" xfId="3" applyNumberFormat="1" applyFont="1" applyFill="1" applyBorder="1" applyAlignment="1" applyProtection="1">
      <alignment horizontal="right" vertical="center" shrinkToFit="1" readingOrder="2"/>
    </xf>
    <xf numFmtId="165" fontId="3" fillId="6" borderId="23" xfId="3" applyNumberFormat="1" applyFont="1" applyFill="1" applyBorder="1" applyAlignment="1" applyProtection="1">
      <alignment horizontal="right" vertical="center" shrinkToFit="1" readingOrder="2"/>
    </xf>
    <xf numFmtId="165" fontId="11" fillId="6" borderId="24" xfId="3" applyNumberFormat="1" applyFont="1" applyFill="1" applyBorder="1" applyAlignment="1" applyProtection="1">
      <alignment horizontal="right" vertical="center" shrinkToFit="1" readingOrder="2"/>
    </xf>
    <xf numFmtId="0" fontId="3" fillId="5" borderId="25" xfId="3" applyFont="1" applyFill="1" applyBorder="1" applyAlignment="1" applyProtection="1">
      <alignment horizontal="right" vertical="center" wrapText="1" readingOrder="2"/>
    </xf>
    <xf numFmtId="167" fontId="3" fillId="5" borderId="26" xfId="3" applyNumberFormat="1" applyFont="1" applyFill="1" applyBorder="1" applyAlignment="1" applyProtection="1">
      <alignment horizontal="right" vertical="center" readingOrder="2"/>
    </xf>
    <xf numFmtId="0" fontId="3" fillId="5" borderId="27" xfId="3" applyFont="1" applyFill="1" applyBorder="1" applyAlignment="1" applyProtection="1">
      <alignment horizontal="right" vertical="center" readingOrder="2"/>
    </xf>
    <xf numFmtId="0" fontId="3" fillId="5" borderId="25" xfId="3" applyFont="1" applyFill="1" applyBorder="1" applyAlignment="1" applyProtection="1">
      <alignment horizontal="right" vertical="center" readingOrder="2"/>
    </xf>
    <xf numFmtId="0" fontId="3" fillId="5" borderId="26" xfId="3" applyFont="1" applyFill="1" applyBorder="1" applyAlignment="1" applyProtection="1">
      <alignment horizontal="right" vertical="center" readingOrder="2"/>
    </xf>
    <xf numFmtId="0" fontId="17" fillId="4" borderId="1" xfId="3" applyFont="1" applyFill="1" applyBorder="1" applyAlignment="1" applyProtection="1">
      <alignment horizontal="right" vertical="center" wrapText="1" readingOrder="2"/>
    </xf>
    <xf numFmtId="166" fontId="3" fillId="6" borderId="3" xfId="1" applyNumberFormat="1" applyFont="1" applyFill="1" applyBorder="1" applyAlignment="1" applyProtection="1">
      <alignment horizontal="right" vertical="center" shrinkToFit="1" readingOrder="1"/>
    </xf>
    <xf numFmtId="166" fontId="3" fillId="6" borderId="5" xfId="1" applyNumberFormat="1" applyFont="1" applyFill="1" applyBorder="1" applyAlignment="1" applyProtection="1">
      <alignment horizontal="right" vertical="center" shrinkToFit="1" readingOrder="1"/>
    </xf>
    <xf numFmtId="166" fontId="3" fillId="6" borderId="6" xfId="1" applyNumberFormat="1" applyFont="1" applyFill="1" applyBorder="1" applyAlignment="1" applyProtection="1">
      <alignment horizontal="right" vertical="center" shrinkToFit="1" readingOrder="1"/>
    </xf>
    <xf numFmtId="166" fontId="3" fillId="6" borderId="8" xfId="1" applyNumberFormat="1" applyFont="1" applyFill="1" applyBorder="1" applyAlignment="1" applyProtection="1">
      <alignment horizontal="right" vertical="center" shrinkToFit="1" readingOrder="1"/>
    </xf>
    <xf numFmtId="165" fontId="11" fillId="7" borderId="28" xfId="3" applyNumberFormat="1" applyFont="1" applyFill="1" applyBorder="1" applyAlignment="1" applyProtection="1">
      <alignment horizontal="right" vertical="center" shrinkToFit="1" readingOrder="2"/>
    </xf>
    <xf numFmtId="165" fontId="11" fillId="7" borderId="29" xfId="3" applyNumberFormat="1" applyFont="1" applyFill="1" applyBorder="1" applyAlignment="1" applyProtection="1">
      <alignment horizontal="right" vertical="center" shrinkToFit="1" readingOrder="2"/>
    </xf>
    <xf numFmtId="0" fontId="11" fillId="5" borderId="1" xfId="3" applyFont="1" applyFill="1" applyBorder="1" applyAlignment="1" applyProtection="1">
      <alignment horizontal="right" vertical="center" shrinkToFit="1" readingOrder="2"/>
    </xf>
    <xf numFmtId="165" fontId="11" fillId="7" borderId="14" xfId="3" applyNumberFormat="1" applyFont="1" applyFill="1" applyBorder="1" applyAlignment="1" applyProtection="1">
      <alignment horizontal="right" vertical="center" shrinkToFit="1" readingOrder="2"/>
    </xf>
    <xf numFmtId="165" fontId="11" fillId="7" borderId="16" xfId="3" applyNumberFormat="1" applyFont="1" applyFill="1" applyBorder="1" applyAlignment="1" applyProtection="1">
      <alignment horizontal="right" vertical="center" shrinkToFit="1" readingOrder="2"/>
    </xf>
    <xf numFmtId="9" fontId="3" fillId="6" borderId="6" xfId="1" applyNumberFormat="1" applyFont="1" applyFill="1" applyBorder="1" applyAlignment="1" applyProtection="1">
      <alignment horizontal="right" vertical="center" shrinkToFit="1" readingOrder="2"/>
    </xf>
    <xf numFmtId="168" fontId="3" fillId="3" borderId="0" xfId="3" applyNumberFormat="1" applyFont="1" applyFill="1" applyBorder="1" applyAlignment="1" applyProtection="1">
      <alignment horizontal="right" vertical="center" readingOrder="2"/>
    </xf>
    <xf numFmtId="165" fontId="3" fillId="6" borderId="30" xfId="3" applyNumberFormat="1" applyFont="1" applyFill="1" applyBorder="1" applyAlignment="1" applyProtection="1">
      <alignment horizontal="right" vertical="center" shrinkToFit="1" readingOrder="2"/>
    </xf>
    <xf numFmtId="0" fontId="7" fillId="5" borderId="25" xfId="3" applyFont="1" applyFill="1" applyBorder="1" applyAlignment="1" applyProtection="1">
      <alignment horizontal="right" vertical="center" readingOrder="2"/>
    </xf>
    <xf numFmtId="169" fontId="13" fillId="5" borderId="26" xfId="3" applyNumberFormat="1" applyFont="1" applyFill="1" applyBorder="1" applyAlignment="1" applyProtection="1">
      <alignment horizontal="right" vertical="center" readingOrder="2"/>
    </xf>
    <xf numFmtId="0" fontId="7" fillId="5" borderId="27" xfId="3" applyFont="1" applyFill="1" applyBorder="1" applyAlignment="1" applyProtection="1">
      <alignment horizontal="right" vertical="center" readingOrder="2"/>
    </xf>
    <xf numFmtId="1" fontId="11" fillId="3" borderId="0" xfId="3" applyNumberFormat="1" applyFont="1" applyFill="1" applyBorder="1" applyAlignment="1" applyProtection="1">
      <alignment horizontal="right" vertical="center" readingOrder="2"/>
    </xf>
    <xf numFmtId="1" fontId="11" fillId="3" borderId="0" xfId="3" applyNumberFormat="1" applyFont="1" applyFill="1" applyBorder="1" applyAlignment="1" applyProtection="1">
      <alignment vertical="center" readingOrder="2"/>
    </xf>
    <xf numFmtId="0" fontId="7" fillId="8" borderId="31" xfId="3" applyFont="1" applyFill="1" applyBorder="1" applyAlignment="1" applyProtection="1">
      <alignment horizontal="right" vertical="center" readingOrder="2"/>
    </xf>
    <xf numFmtId="0" fontId="7" fillId="8" borderId="31" xfId="3" applyFont="1" applyFill="1" applyBorder="1" applyAlignment="1" applyProtection="1">
      <alignment horizontal="right" vertical="center" wrapText="1" readingOrder="2"/>
    </xf>
    <xf numFmtId="0" fontId="7" fillId="8" borderId="0" xfId="3" applyFont="1" applyFill="1" applyBorder="1" applyAlignment="1" applyProtection="1">
      <alignment horizontal="right" vertical="center" readingOrder="2"/>
    </xf>
    <xf numFmtId="0" fontId="7" fillId="8" borderId="0" xfId="3" applyFont="1" applyFill="1" applyBorder="1" applyAlignment="1" applyProtection="1">
      <alignment horizontal="right" vertical="center" wrapText="1" readingOrder="2"/>
    </xf>
    <xf numFmtId="164" fontId="6" fillId="2" borderId="0" xfId="4" applyFont="1" applyFill="1" applyBorder="1" applyAlignment="1" applyProtection="1">
      <alignment horizontal="center" vertical="center" readingOrder="2"/>
    </xf>
    <xf numFmtId="0" fontId="6" fillId="2" borderId="0" xfId="3" applyFont="1" applyFill="1" applyBorder="1" applyAlignment="1" applyProtection="1">
      <alignment horizontal="center" vertical="center" wrapText="1" readingOrder="2"/>
    </xf>
    <xf numFmtId="165" fontId="3" fillId="3" borderId="0" xfId="3" applyNumberFormat="1" applyFont="1" applyFill="1" applyBorder="1" applyAlignment="1" applyProtection="1">
      <alignment horizontal="right" vertical="center" readingOrder="2"/>
    </xf>
    <xf numFmtId="0" fontId="11" fillId="3" borderId="0" xfId="3" applyFont="1" applyFill="1" applyBorder="1" applyAlignment="1" applyProtection="1">
      <alignment horizontal="right" vertical="center" readingOrder="2"/>
    </xf>
    <xf numFmtId="165" fontId="12" fillId="3" borderId="0" xfId="3" applyNumberFormat="1" applyFont="1" applyFill="1" applyBorder="1" applyAlignment="1" applyProtection="1">
      <alignment horizontal="right" vertical="center" readingOrder="2"/>
    </xf>
    <xf numFmtId="0" fontId="11" fillId="3" borderId="0" xfId="3" applyFont="1" applyFill="1" applyBorder="1" applyAlignment="1" applyProtection="1">
      <alignment horizontal="right" vertical="center" wrapText="1" readingOrder="2"/>
    </xf>
    <xf numFmtId="1" fontId="11" fillId="3" borderId="0" xfId="3" applyNumberFormat="1" applyFont="1" applyFill="1" applyBorder="1" applyAlignment="1" applyProtection="1">
      <alignment horizontal="left" vertical="center" readingOrder="2"/>
    </xf>
    <xf numFmtId="0" fontId="18" fillId="0" borderId="0" xfId="0" applyFont="1" applyFill="1" applyBorder="1" applyAlignment="1">
      <alignment horizontal="left" vertical="center" readingOrder="2"/>
    </xf>
    <xf numFmtId="165" fontId="12" fillId="3" borderId="0" xfId="3" applyNumberFormat="1" applyFont="1" applyFill="1" applyBorder="1" applyAlignment="1" applyProtection="1">
      <alignment horizontal="right" vertical="center" shrinkToFit="1" readingOrder="2"/>
    </xf>
    <xf numFmtId="0" fontId="14" fillId="3" borderId="0" xfId="3" applyFont="1" applyFill="1" applyBorder="1" applyAlignment="1" applyProtection="1">
      <alignment horizontal="right" vertical="center" wrapText="1" readingOrder="2"/>
    </xf>
    <xf numFmtId="0" fontId="14" fillId="3" borderId="0" xfId="3" applyFont="1" applyFill="1" applyBorder="1" applyAlignment="1" applyProtection="1">
      <alignment horizontal="right" vertical="center" readingOrder="2"/>
    </xf>
  </cellXfs>
  <cellStyles count="5">
    <cellStyle name="Normal" xfId="0" builtinId="0"/>
    <cellStyle name="Normal_Copy of financialReport" xfId="3" xr:uid="{509DE934-DCA1-497B-9DD3-E0ABC73CB2EB}"/>
    <cellStyle name="Normal_גיליון עבודה1" xfId="4" xr:uid="{B2E8788E-C719-4742-80A9-F4C8A10B3DF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lomob/Desktop/AA/&#1489;&#1497;&#1511;&#1493;&#1512;&#1514;%202021/&#1489;&#1497;&#1511;&#1493;&#1512;&#1514;%20&#1513;&#1504;&#1514;&#1497;&#1514;/&#1506;&#1493;&#1514;&#1511;%20&#1513;&#1500;%20financial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תיח"/>
      <sheetName val="תוכן ענינים להדפסה"/>
      <sheetName val="דוח המבקרים"/>
      <sheetName val="טופס 1 אקטיב"/>
      <sheetName val="טופס 1 פאסיב"/>
      <sheetName val="טופס 2"/>
      <sheetName val="טופס 3"/>
      <sheetName val="טופס 4"/>
      <sheetName val="נתונים והתאמות לטופס 4"/>
      <sheetName val="ביאורים 1, 2 א-ב"/>
      <sheetName val="ביאור 2 ג-ח"/>
      <sheetName val="ביאור 2 ט-טו"/>
      <sheetName val="ביאור 3"/>
      <sheetName val="ביאור 4"/>
      <sheetName val="ביאור 5"/>
      <sheetName val="ביאורים 6-9"/>
      <sheetName val="ביאורים נוספים"/>
      <sheetName val="נספח 2 לטופס 1"/>
      <sheetName val="נספח 2 לטופס 1 - פירוט א"/>
      <sheetName val="נספח 2 לטופס 1 - פירוט ב"/>
      <sheetName val="נספח 2 לטופס 1 - פירוט ג"/>
      <sheetName val="נספח 2 לטופס 1 - פירוט ד"/>
      <sheetName val="נספח 3 לטופס 1"/>
      <sheetName val="נספח 1 לטופס 2"/>
      <sheetName val="נספח 1 לטופס 2  המשך"/>
      <sheetName val="נספח 2 לטופס 2"/>
      <sheetName val="נספח 3 לטופס 2"/>
      <sheetName val="נספח 4 לטופס 2 חלק א"/>
      <sheetName val="נספח 4 לטופס 2 חלק ב"/>
      <sheetName val="נספח 5 לטופס 2"/>
      <sheetName val="נספח 7 לטופס 2-לא פעיל"/>
      <sheetName val="נספח 8 לטופס 2-לא פעיל"/>
      <sheetName val="נספח 6 לטופס 2"/>
      <sheetName val="נספח 7 לטופס 2"/>
      <sheetName val="נספח 1 לטופס 3"/>
      <sheetName val="דוח תמיכות"/>
      <sheetName val="הנחות בארנונה"/>
      <sheetName val="ספר לבן"/>
      <sheetName val="דוח לתושב"/>
      <sheetName val="נספח א"/>
      <sheetName val="נתונים לנספח 4 לטופס 2 חלק א"/>
      <sheetName val="הגדרות כלליות"/>
      <sheetName val="בדיקות הצלבה"/>
      <sheetName val="נתונים משותפים"/>
      <sheetName val="נתונים כלליים"/>
      <sheetName val="נתונים נוספים"/>
      <sheetName val="נתונים לטופס 1"/>
      <sheetName val="נתונים לטופס 3"/>
      <sheetName val="נתונים לנספח 2 לטופס 1"/>
      <sheetName val="נתונים לנספח 1 לטופס 2"/>
      <sheetName val="תוכן הענינים"/>
      <sheetName val="מקרא"/>
    </sheetNames>
    <sheetDataSet>
      <sheetData sheetId="0"/>
      <sheetData sheetId="1"/>
      <sheetData sheetId="2"/>
      <sheetData sheetId="3">
        <row r="33">
          <cell r="F33">
            <v>0</v>
          </cell>
        </row>
        <row r="34">
          <cell r="F34"/>
        </row>
      </sheetData>
      <sheetData sheetId="4">
        <row r="14">
          <cell r="B14" t="str">
            <v>(***)</v>
          </cell>
          <cell r="G14">
            <v>0</v>
          </cell>
        </row>
        <row r="17">
          <cell r="G17">
            <v>0</v>
          </cell>
        </row>
        <row r="31">
          <cell r="G31">
            <v>0</v>
          </cell>
        </row>
        <row r="33">
          <cell r="G33"/>
        </row>
      </sheetData>
      <sheetData sheetId="5">
        <row r="61">
          <cell r="B61" t="str">
            <v>עודף בשנת הדוח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83">
          <cell r="D83">
            <v>0</v>
          </cell>
        </row>
      </sheetData>
      <sheetData sheetId="38"/>
      <sheetData sheetId="39"/>
      <sheetData sheetId="40"/>
      <sheetData sheetId="41">
        <row r="6">
          <cell r="D6" t="str">
            <v xml:space="preserve">עיריית אריאל   </v>
          </cell>
        </row>
      </sheetData>
      <sheetData sheetId="42"/>
      <sheetData sheetId="43"/>
      <sheetData sheetId="44">
        <row r="4">
          <cell r="G4">
            <v>11500</v>
          </cell>
        </row>
        <row r="5">
          <cell r="C5">
            <v>5679</v>
          </cell>
          <cell r="G5">
            <v>6</v>
          </cell>
        </row>
        <row r="8">
          <cell r="B8" t="str">
            <v>תקציב הרשות אושר על ידי משרד הפנים</v>
          </cell>
        </row>
        <row r="14">
          <cell r="B14" t="str">
            <v>חוות דעת חלקה</v>
          </cell>
        </row>
        <row r="47">
          <cell r="B47" t="str">
            <v/>
          </cell>
        </row>
        <row r="95">
          <cell r="B95" t="str">
            <v>חוות דעת חלקה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732D-C3C7-4153-B06E-CB54D39C7D21}">
  <sheetPr codeName="גיליון1"/>
  <dimension ref="A1:M52"/>
  <sheetViews>
    <sheetView rightToLeft="1" tabSelected="1" workbookViewId="0">
      <selection activeCell="D30" sqref="D30"/>
    </sheetView>
  </sheetViews>
  <sheetFormatPr defaultRowHeight="14.25" x14ac:dyDescent="0.2"/>
  <cols>
    <col min="2" max="2" width="21.125" customWidth="1"/>
    <col min="9" max="9" width="22.875" customWidth="1"/>
    <col min="10" max="10" width="10.375" customWidth="1"/>
    <col min="11" max="11" width="11" customWidth="1"/>
  </cols>
  <sheetData>
    <row r="1" spans="1:13" ht="15.75" x14ac:dyDescent="0.2">
      <c r="A1" s="1"/>
      <c r="B1" s="2"/>
      <c r="C1" s="3"/>
      <c r="D1" s="3"/>
      <c r="E1" s="92" t="str">
        <f>'[1]הגדרות כלליות'!D6</f>
        <v xml:space="preserve">עיריית אריאל   </v>
      </c>
      <c r="F1" s="92"/>
      <c r="G1" s="92"/>
      <c r="H1" s="92"/>
      <c r="I1" s="92"/>
      <c r="J1" s="3"/>
      <c r="K1" s="3"/>
      <c r="L1" s="4"/>
      <c r="M1" s="4"/>
    </row>
    <row r="2" spans="1:13" ht="15.75" x14ac:dyDescent="0.2">
      <c r="A2" s="1"/>
      <c r="B2" s="5"/>
      <c r="C2" s="6"/>
      <c r="D2" s="6"/>
      <c r="E2" s="92" t="s">
        <v>66</v>
      </c>
      <c r="F2" s="92"/>
      <c r="G2" s="92"/>
      <c r="H2" s="92"/>
      <c r="I2" s="92"/>
      <c r="J2" s="6"/>
      <c r="K2" s="6"/>
      <c r="L2" s="4"/>
      <c r="M2" s="4"/>
    </row>
    <row r="3" spans="1:13" ht="15.75" x14ac:dyDescent="0.2">
      <c r="A3" s="1"/>
      <c r="B3" s="7"/>
      <c r="C3" s="7"/>
      <c r="D3" s="7"/>
      <c r="E3" s="93" t="s">
        <v>0</v>
      </c>
      <c r="F3" s="93"/>
      <c r="G3" s="93"/>
      <c r="H3" s="93"/>
      <c r="I3" s="93"/>
      <c r="J3" s="7"/>
      <c r="K3" s="7"/>
      <c r="L3" s="4"/>
      <c r="M3" s="4"/>
    </row>
    <row r="4" spans="1:13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</row>
    <row r="5" spans="1:13" ht="24" customHeight="1" x14ac:dyDescent="0.2">
      <c r="A5" s="10"/>
      <c r="B5" s="11" t="s">
        <v>1</v>
      </c>
      <c r="C5" s="94">
        <v>21413</v>
      </c>
      <c r="D5" s="94"/>
      <c r="E5" s="12"/>
      <c r="F5" s="12"/>
      <c r="G5" s="10"/>
      <c r="H5" s="10"/>
      <c r="I5" s="9"/>
      <c r="J5" s="9"/>
      <c r="K5" s="9"/>
      <c r="L5" s="10"/>
      <c r="M5" s="10"/>
    </row>
    <row r="6" spans="1:13" ht="24" customHeight="1" x14ac:dyDescent="0.2">
      <c r="A6" s="10"/>
      <c r="B6" s="11" t="s">
        <v>2</v>
      </c>
      <c r="C6" s="94">
        <v>21675</v>
      </c>
      <c r="D6" s="94"/>
      <c r="E6" s="95" t="s">
        <v>3</v>
      </c>
      <c r="F6" s="95"/>
      <c r="G6" s="96">
        <f>'[1]נתונים כלליים'!$G$4</f>
        <v>11500</v>
      </c>
      <c r="H6" s="96"/>
      <c r="I6" s="9"/>
      <c r="J6" s="9"/>
      <c r="K6" s="9"/>
      <c r="L6" s="10"/>
      <c r="M6" s="10"/>
    </row>
    <row r="7" spans="1:13" ht="24" customHeight="1" x14ac:dyDescent="0.2">
      <c r="A7" s="10"/>
      <c r="B7" s="11" t="s">
        <v>4</v>
      </c>
      <c r="C7" s="94">
        <f>'[1]נתונים כלליים'!$C$5</f>
        <v>5679</v>
      </c>
      <c r="D7" s="94"/>
      <c r="E7" s="95" t="s">
        <v>5</v>
      </c>
      <c r="F7" s="95"/>
      <c r="G7" s="100">
        <f>'[1]נתונים כלליים'!$G$5</f>
        <v>6</v>
      </c>
      <c r="H7" s="100"/>
      <c r="I7" s="9"/>
      <c r="J7" s="9"/>
      <c r="K7" s="9"/>
      <c r="L7" s="10"/>
      <c r="M7" s="10"/>
    </row>
    <row r="8" spans="1:13" x14ac:dyDescent="0.2">
      <c r="A8" s="10"/>
      <c r="B8" s="13"/>
      <c r="C8" s="14"/>
      <c r="D8" s="14"/>
      <c r="E8" s="14"/>
      <c r="F8" s="14"/>
      <c r="G8" s="15"/>
      <c r="H8" s="15"/>
      <c r="I8" s="9"/>
      <c r="J8" s="9"/>
      <c r="K8" s="9"/>
      <c r="L8" s="10"/>
      <c r="M8" s="10"/>
    </row>
    <row r="9" spans="1:13" x14ac:dyDescent="0.2">
      <c r="A9" s="10"/>
      <c r="B9" s="101" t="s">
        <v>6</v>
      </c>
      <c r="C9" s="101"/>
      <c r="D9" s="101"/>
      <c r="E9" s="101"/>
      <c r="F9" s="101"/>
      <c r="G9" s="101"/>
      <c r="H9" s="16"/>
      <c r="I9" s="102" t="s">
        <v>7</v>
      </c>
      <c r="J9" s="102"/>
      <c r="K9" s="102"/>
      <c r="L9" s="10"/>
      <c r="M9" s="10"/>
    </row>
    <row r="10" spans="1:13" x14ac:dyDescent="0.2">
      <c r="A10" s="10"/>
      <c r="B10" s="17" t="s">
        <v>8</v>
      </c>
      <c r="C10" s="18" t="s">
        <v>67</v>
      </c>
      <c r="D10" s="18" t="s">
        <v>68</v>
      </c>
      <c r="E10" s="18" t="s">
        <v>9</v>
      </c>
      <c r="F10" s="18" t="s">
        <v>65</v>
      </c>
      <c r="G10" s="19" t="s">
        <v>9</v>
      </c>
      <c r="H10" s="20"/>
      <c r="I10" s="21" t="s">
        <v>10</v>
      </c>
      <c r="J10" s="22">
        <v>2024</v>
      </c>
      <c r="K10" s="23">
        <v>2023</v>
      </c>
      <c r="L10" s="12"/>
      <c r="M10" s="10"/>
    </row>
    <row r="11" spans="1:13" ht="24" customHeight="1" x14ac:dyDescent="0.2">
      <c r="A11" s="10"/>
      <c r="B11" s="24" t="s">
        <v>11</v>
      </c>
      <c r="C11" s="25">
        <v>104231</v>
      </c>
      <c r="D11" s="26">
        <v>107053</v>
      </c>
      <c r="E11" s="27">
        <f>IF($D$16=0,0,D11/$D$16)</f>
        <v>0.58783186448123437</v>
      </c>
      <c r="F11" s="26">
        <v>94679</v>
      </c>
      <c r="G11" s="28">
        <f>IF($F$16=0,0,F11/$F$16)</f>
        <v>0.55546168693642162</v>
      </c>
      <c r="H11" s="20"/>
      <c r="I11" s="29" t="s">
        <v>12</v>
      </c>
      <c r="J11" s="25">
        <v>21814</v>
      </c>
      <c r="K11" s="25">
        <v>17751</v>
      </c>
      <c r="L11" s="12"/>
      <c r="M11" s="10"/>
    </row>
    <row r="12" spans="1:13" ht="24" customHeight="1" x14ac:dyDescent="0.2">
      <c r="A12" s="10"/>
      <c r="B12" s="24" t="s">
        <v>13</v>
      </c>
      <c r="C12" s="31">
        <v>35124</v>
      </c>
      <c r="D12" s="32">
        <v>36163</v>
      </c>
      <c r="E12" s="33">
        <f>IF($D$16=0,0,D12/$D$16)</f>
        <v>0.19857233067018093</v>
      </c>
      <c r="F12" s="32">
        <v>37193</v>
      </c>
      <c r="G12" s="34">
        <f>IF($F$16=0,0,F12/$F$16)</f>
        <v>0.21820347196555021</v>
      </c>
      <c r="H12" s="20"/>
      <c r="I12" s="29" t="s">
        <v>14</v>
      </c>
      <c r="J12" s="31">
        <v>13978</v>
      </c>
      <c r="K12" s="31">
        <v>27701</v>
      </c>
      <c r="L12" s="12"/>
      <c r="M12" s="10"/>
    </row>
    <row r="13" spans="1:13" ht="24" customHeight="1" x14ac:dyDescent="0.2">
      <c r="A13" s="10"/>
      <c r="B13" s="24" t="s">
        <v>15</v>
      </c>
      <c r="C13" s="31">
        <v>16588</v>
      </c>
      <c r="D13" s="32">
        <v>16044</v>
      </c>
      <c r="E13" s="33">
        <f>IF($D$16=0,0,D13/$D$16)</f>
        <v>8.8098179721604483E-2</v>
      </c>
      <c r="F13" s="32">
        <v>14680</v>
      </c>
      <c r="G13" s="34">
        <f>IF($F$16=0,0,F13/$F$16)</f>
        <v>8.6124458055394218E-2</v>
      </c>
      <c r="H13" s="20"/>
      <c r="I13" s="36" t="s">
        <v>16</v>
      </c>
      <c r="J13" s="37">
        <v>59052</v>
      </c>
      <c r="K13" s="37">
        <v>53640</v>
      </c>
      <c r="L13" s="12"/>
      <c r="M13" s="10"/>
    </row>
    <row r="14" spans="1:13" ht="39.75" customHeight="1" x14ac:dyDescent="0.2">
      <c r="A14" s="10"/>
      <c r="B14" s="39" t="s">
        <v>17</v>
      </c>
      <c r="C14" s="31">
        <v>5873</v>
      </c>
      <c r="D14" s="32">
        <v>5230</v>
      </c>
      <c r="E14" s="33">
        <f>IF($D$16=0,0,1-(E11+E12 + E13+E15))</f>
        <v>2.8718117672898891E-2</v>
      </c>
      <c r="F14" s="32">
        <v>4684</v>
      </c>
      <c r="G14" s="34">
        <f>IF($F$16=0,0,1 - (G11+G12+G13+G15))</f>
        <v>2.748003825146228E-2</v>
      </c>
      <c r="H14" s="20"/>
      <c r="I14" s="29" t="s">
        <v>18</v>
      </c>
      <c r="J14" s="31">
        <v>6041</v>
      </c>
      <c r="K14" s="31">
        <v>2338</v>
      </c>
      <c r="L14" s="12"/>
      <c r="M14" s="10"/>
    </row>
    <row r="15" spans="1:13" ht="24" customHeight="1" x14ac:dyDescent="0.2">
      <c r="A15" s="10"/>
      <c r="B15" s="24" t="s">
        <v>19</v>
      </c>
      <c r="C15" s="40">
        <v>13626</v>
      </c>
      <c r="D15" s="41">
        <v>17625</v>
      </c>
      <c r="E15" s="42">
        <f>IF($D$16=0,0,D15/$D$16)</f>
        <v>9.6779507454081218E-2</v>
      </c>
      <c r="F15" s="41">
        <v>19215</v>
      </c>
      <c r="G15" s="43">
        <f>IF($F$16=0,0,F15/$F$16)</f>
        <v>0.11273034479117165</v>
      </c>
      <c r="H15" s="20"/>
      <c r="I15" s="29" t="s">
        <v>20</v>
      </c>
      <c r="J15" s="31">
        <f>'[1]טופס 1 אקטיב'!$F$33+'[1]טופס 1 אקטיב'!$F$34</f>
        <v>0</v>
      </c>
      <c r="K15" s="31">
        <f>'[1]טופס 1 אקטיב'!$F$33+'[1]טופס 1 אקטיב'!$F$34</f>
        <v>0</v>
      </c>
      <c r="L15" s="12"/>
      <c r="M15" s="10"/>
    </row>
    <row r="16" spans="1:13" ht="15" thickBot="1" x14ac:dyDescent="0.25">
      <c r="A16" s="10"/>
      <c r="B16" s="44" t="s">
        <v>21</v>
      </c>
      <c r="C16" s="45">
        <f>SUM(C11:C15)</f>
        <v>175442</v>
      </c>
      <c r="D16" s="46">
        <f>SUM(D11:D15)</f>
        <v>182115</v>
      </c>
      <c r="E16" s="47">
        <f>SUM(E11:E15)</f>
        <v>1</v>
      </c>
      <c r="F16" s="46">
        <f>SUM(F11:F15)</f>
        <v>170451</v>
      </c>
      <c r="G16" s="48">
        <f>SUM(G11:G15)</f>
        <v>1</v>
      </c>
      <c r="H16" s="20"/>
      <c r="I16" s="29" t="s">
        <v>22</v>
      </c>
      <c r="J16" s="31">
        <v>13345</v>
      </c>
      <c r="K16" s="31">
        <v>11387</v>
      </c>
      <c r="L16" s="12"/>
      <c r="M16" s="10"/>
    </row>
    <row r="17" spans="1:13" ht="15.75" thickTop="1" thickBot="1" x14ac:dyDescent="0.25">
      <c r="A17" s="10"/>
      <c r="B17" s="29"/>
      <c r="C17" s="49"/>
      <c r="D17" s="49"/>
      <c r="E17" s="49"/>
      <c r="F17" s="49"/>
      <c r="G17" s="50"/>
      <c r="H17" s="20"/>
      <c r="I17" s="44" t="s">
        <v>21</v>
      </c>
      <c r="J17" s="45">
        <f>SUM(J11:J16)</f>
        <v>114230</v>
      </c>
      <c r="K17" s="51">
        <f>SUM(K11:K16)</f>
        <v>112817</v>
      </c>
      <c r="L17" s="12"/>
      <c r="M17" s="10"/>
    </row>
    <row r="18" spans="1:13" ht="15" thickTop="1" x14ac:dyDescent="0.2">
      <c r="A18" s="10"/>
      <c r="B18" s="17" t="s">
        <v>23</v>
      </c>
      <c r="C18" s="18" t="str">
        <f>$C10</f>
        <v>תקציב 2024</v>
      </c>
      <c r="D18" s="18" t="str">
        <f>$D10</f>
        <v>ביצוע 2024</v>
      </c>
      <c r="E18" s="18" t="s">
        <v>9</v>
      </c>
      <c r="F18" s="18" t="str">
        <f>$F10</f>
        <v>ביצוע 2023</v>
      </c>
      <c r="G18" s="19" t="s">
        <v>9</v>
      </c>
      <c r="H18" s="20"/>
      <c r="I18" s="44"/>
      <c r="J18" s="52"/>
      <c r="K18" s="53"/>
      <c r="L18" s="12"/>
      <c r="M18" s="10"/>
    </row>
    <row r="19" spans="1:13" x14ac:dyDescent="0.2">
      <c r="A19" s="10"/>
      <c r="B19" s="24" t="s">
        <v>24</v>
      </c>
      <c r="C19" s="25">
        <v>30958</v>
      </c>
      <c r="D19" s="26">
        <v>31009</v>
      </c>
      <c r="E19" s="27">
        <f>IF($D$27=0,0,D19/$D$27)</f>
        <v>0.16687834332518917</v>
      </c>
      <c r="F19" s="26">
        <v>27984</v>
      </c>
      <c r="G19" s="28">
        <f>IF($F$27=0,0,F19/$F$27)</f>
        <v>0.16417814126219574</v>
      </c>
      <c r="H19" s="20"/>
      <c r="I19" s="21" t="s">
        <v>25</v>
      </c>
      <c r="J19" s="22">
        <f>J10</f>
        <v>2024</v>
      </c>
      <c r="K19" s="23">
        <f>K10</f>
        <v>2023</v>
      </c>
      <c r="L19" s="12"/>
      <c r="M19" s="10"/>
    </row>
    <row r="20" spans="1:13" x14ac:dyDescent="0.2">
      <c r="A20" s="10"/>
      <c r="B20" s="24" t="s">
        <v>26</v>
      </c>
      <c r="C20" s="31">
        <v>63343</v>
      </c>
      <c r="D20" s="32">
        <v>68633</v>
      </c>
      <c r="E20" s="33">
        <f>IF($D$27=0,0,1-(E19+E21+E22+E23+E24+E25+E26))</f>
        <v>0.36935603655189486</v>
      </c>
      <c r="F20" s="32">
        <v>63751</v>
      </c>
      <c r="G20" s="34">
        <f>IF($F$27=0,0,1 - (G19+G21+G22+G23+G24+G25+G26))</f>
        <v>0.3740180347200629</v>
      </c>
      <c r="H20" s="20"/>
      <c r="I20" s="29" t="s">
        <v>27</v>
      </c>
      <c r="J20" s="25">
        <v>41200</v>
      </c>
      <c r="K20" s="25">
        <v>31476</v>
      </c>
      <c r="L20" s="12"/>
      <c r="M20" s="10"/>
    </row>
    <row r="21" spans="1:13" x14ac:dyDescent="0.2">
      <c r="A21" s="10"/>
      <c r="B21" s="24" t="s">
        <v>28</v>
      </c>
      <c r="C21" s="31">
        <v>26255</v>
      </c>
      <c r="D21" s="32">
        <v>28683</v>
      </c>
      <c r="E21" s="33">
        <f t="shared" ref="E21:E26" si="0">IF($D$27=0,0,D21/$D$27)</f>
        <v>0.1543607185525622</v>
      </c>
      <c r="F21" s="32">
        <v>26830</v>
      </c>
      <c r="G21" s="34">
        <f t="shared" ref="G21:G26" si="1">IF($F$27=0,0,F21/$F$27)</f>
        <v>0.15740778766669208</v>
      </c>
      <c r="H21" s="20"/>
      <c r="I21" s="29" t="str">
        <f>'[1]טופס 1 פאסיב'!B14</f>
        <v>(***)</v>
      </c>
      <c r="J21" s="25">
        <f>'[1]טופס 1 פאסיב'!$G$14</f>
        <v>0</v>
      </c>
      <c r="K21" s="25">
        <f>'[1]טופס 1 פאסיב'!$G$14</f>
        <v>0</v>
      </c>
      <c r="L21" s="12"/>
      <c r="M21" s="10"/>
    </row>
    <row r="22" spans="1:13" x14ac:dyDescent="0.2">
      <c r="A22" s="10"/>
      <c r="B22" s="24" t="s">
        <v>29</v>
      </c>
      <c r="C22" s="31">
        <v>28706</v>
      </c>
      <c r="D22" s="32">
        <v>31560</v>
      </c>
      <c r="E22" s="33">
        <f t="shared" si="0"/>
        <v>0.16984361041449159</v>
      </c>
      <c r="F22" s="32">
        <v>27327</v>
      </c>
      <c r="G22" s="34">
        <f t="shared" si="1"/>
        <v>0.16032361586163604</v>
      </c>
      <c r="H22" s="20"/>
      <c r="I22" s="29" t="s">
        <v>30</v>
      </c>
      <c r="J22" s="31">
        <v>13978</v>
      </c>
      <c r="K22" s="31">
        <v>23701</v>
      </c>
      <c r="L22" s="12"/>
      <c r="M22" s="10"/>
    </row>
    <row r="23" spans="1:13" x14ac:dyDescent="0.2">
      <c r="A23" s="10"/>
      <c r="B23" s="24" t="s">
        <v>31</v>
      </c>
      <c r="C23" s="31">
        <v>6130</v>
      </c>
      <c r="D23" s="32">
        <v>6529</v>
      </c>
      <c r="E23" s="33">
        <f t="shared" si="0"/>
        <v>3.5136531444747009E-2</v>
      </c>
      <c r="F23" s="32">
        <v>6376</v>
      </c>
      <c r="G23" s="34">
        <f t="shared" si="1"/>
        <v>3.7407083643787878E-2</v>
      </c>
      <c r="H23" s="20"/>
      <c r="I23" s="29" t="s">
        <v>32</v>
      </c>
      <c r="J23" s="31">
        <v>59052</v>
      </c>
      <c r="K23" s="31">
        <v>53640</v>
      </c>
      <c r="L23" s="12"/>
      <c r="M23" s="10"/>
    </row>
    <row r="24" spans="1:13" x14ac:dyDescent="0.2">
      <c r="A24" s="10"/>
      <c r="B24" s="24" t="s">
        <v>33</v>
      </c>
      <c r="C24" s="31">
        <v>17026</v>
      </c>
      <c r="D24" s="32">
        <v>15514</v>
      </c>
      <c r="E24" s="33">
        <f t="shared" si="0"/>
        <v>8.3490296957237725E-2</v>
      </c>
      <c r="F24" s="32">
        <v>14374</v>
      </c>
      <c r="G24" s="34">
        <f t="shared" si="1"/>
        <v>8.4330210209505485E-2</v>
      </c>
      <c r="H24" s="20"/>
      <c r="I24" s="29" t="s">
        <v>34</v>
      </c>
      <c r="J24" s="31">
        <f>'[1]טופס 1 פאסיב'!$G$31+'[1]טופס 1 פאסיב'!$G$33</f>
        <v>0</v>
      </c>
      <c r="K24" s="31">
        <f>'[1]טופס 1 פאסיב'!$G$31+'[1]טופס 1 פאסיב'!$G$33</f>
        <v>0</v>
      </c>
      <c r="L24" s="12"/>
      <c r="M24" s="10"/>
    </row>
    <row r="25" spans="1:13" x14ac:dyDescent="0.2">
      <c r="A25" s="10"/>
      <c r="B25" s="24" t="s">
        <v>35</v>
      </c>
      <c r="C25" s="31">
        <v>901</v>
      </c>
      <c r="D25" s="32">
        <v>992</v>
      </c>
      <c r="E25" s="33">
        <f t="shared" si="0"/>
        <v>5.3385570827368719E-3</v>
      </c>
      <c r="F25" s="32">
        <v>917</v>
      </c>
      <c r="G25" s="34">
        <f t="shared" si="1"/>
        <v>5.3799083596853016E-3</v>
      </c>
      <c r="H25" s="20"/>
      <c r="I25" s="29" t="s">
        <v>36</v>
      </c>
      <c r="J25" s="37">
        <f>'[1]טופס 1 פאסיב'!$G$17</f>
        <v>0</v>
      </c>
      <c r="K25" s="37">
        <f>'[1]טופס 1 פאסיב'!$G$17</f>
        <v>0</v>
      </c>
      <c r="L25" s="12"/>
      <c r="M25" s="10"/>
    </row>
    <row r="26" spans="1:13" ht="15" thickBot="1" x14ac:dyDescent="0.25">
      <c r="A26" s="10"/>
      <c r="B26" s="24" t="s">
        <v>37</v>
      </c>
      <c r="C26" s="40">
        <v>2123</v>
      </c>
      <c r="D26" s="41">
        <v>2898</v>
      </c>
      <c r="E26" s="33">
        <f t="shared" si="0"/>
        <v>1.5595905671140579E-2</v>
      </c>
      <c r="F26" s="41">
        <v>2890</v>
      </c>
      <c r="G26" s="34">
        <f t="shared" si="1"/>
        <v>1.6955218276434595E-2</v>
      </c>
      <c r="H26" s="20"/>
      <c r="I26" s="54" t="s">
        <v>21</v>
      </c>
      <c r="J26" s="45">
        <f>SUM(J20:J25)</f>
        <v>114230</v>
      </c>
      <c r="K26" s="51">
        <f>SUM(K20:K25)</f>
        <v>108817</v>
      </c>
      <c r="L26" s="12"/>
      <c r="M26" s="10"/>
    </row>
    <row r="27" spans="1:13" ht="15.75" thickTop="1" thickBot="1" x14ac:dyDescent="0.25">
      <c r="A27" s="10"/>
      <c r="B27" s="44" t="s">
        <v>21</v>
      </c>
      <c r="C27" s="45">
        <f>SUM(C19:C26)</f>
        <v>175442</v>
      </c>
      <c r="D27" s="46">
        <f>SUM(D19:D26)</f>
        <v>185818</v>
      </c>
      <c r="E27" s="47">
        <f>SUM(E19:E26)</f>
        <v>1</v>
      </c>
      <c r="F27" s="46">
        <f>SUM(F19:F26)</f>
        <v>170449</v>
      </c>
      <c r="G27" s="48">
        <f>SUM(G19:G26)</f>
        <v>1</v>
      </c>
      <c r="H27" s="20"/>
      <c r="I27" s="29"/>
      <c r="J27" s="55"/>
      <c r="K27" s="56"/>
      <c r="L27" s="12"/>
      <c r="M27" s="10"/>
    </row>
    <row r="28" spans="1:13" ht="15" thickTop="1" x14ac:dyDescent="0.2">
      <c r="A28" s="10"/>
      <c r="B28" s="24"/>
      <c r="C28" s="55"/>
      <c r="D28" s="57"/>
      <c r="E28" s="57"/>
      <c r="F28" s="57"/>
      <c r="G28" s="58"/>
      <c r="H28" s="20"/>
      <c r="I28" s="59"/>
      <c r="J28" s="22">
        <f>J10</f>
        <v>2024</v>
      </c>
      <c r="K28" s="23">
        <f>K10</f>
        <v>2023</v>
      </c>
      <c r="L28" s="12"/>
      <c r="M28" s="10"/>
    </row>
    <row r="29" spans="1:13" ht="15" thickBot="1" x14ac:dyDescent="0.25">
      <c r="A29" s="10"/>
      <c r="B29" s="44" t="str">
        <f>'[1]טופס 2'!B61</f>
        <v>עודף בשנת הדוח</v>
      </c>
      <c r="C29" s="60">
        <f>C16-C27</f>
        <v>0</v>
      </c>
      <c r="D29" s="61">
        <f>D16-D27</f>
        <v>-3703</v>
      </c>
      <c r="E29" s="62"/>
      <c r="F29" s="63">
        <f>F16-F27</f>
        <v>2</v>
      </c>
      <c r="G29" s="58"/>
      <c r="H29" s="20"/>
      <c r="I29" s="54" t="s">
        <v>38</v>
      </c>
      <c r="J29" s="64">
        <v>12832</v>
      </c>
      <c r="K29" s="64">
        <v>14855</v>
      </c>
      <c r="L29" s="12"/>
      <c r="M29" s="10"/>
    </row>
    <row r="30" spans="1:13" ht="15" thickTop="1" x14ac:dyDescent="0.2">
      <c r="A30" s="10"/>
      <c r="B30" s="65"/>
      <c r="C30" s="66"/>
      <c r="D30" s="66"/>
      <c r="E30" s="66"/>
      <c r="F30" s="66"/>
      <c r="G30" s="67"/>
      <c r="H30" s="20"/>
      <c r="I30" s="68"/>
      <c r="J30" s="69"/>
      <c r="K30" s="67"/>
      <c r="L30" s="12"/>
      <c r="M30" s="10"/>
    </row>
    <row r="31" spans="1:13" x14ac:dyDescent="0.2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0"/>
    </row>
    <row r="32" spans="1:13" x14ac:dyDescent="0.2">
      <c r="A32" s="10"/>
      <c r="B32" s="70"/>
      <c r="C32" s="22">
        <f>J10</f>
        <v>2024</v>
      </c>
      <c r="D32" s="23">
        <f>K10</f>
        <v>2023</v>
      </c>
      <c r="E32" s="12"/>
      <c r="F32" s="12"/>
      <c r="G32" s="12"/>
      <c r="H32" s="12"/>
      <c r="I32" s="102" t="s">
        <v>39</v>
      </c>
      <c r="J32" s="102"/>
      <c r="K32" s="102"/>
      <c r="L32" s="12"/>
      <c r="M32" s="10"/>
    </row>
    <row r="33" spans="1:13" ht="24" customHeight="1" x14ac:dyDescent="0.2">
      <c r="A33" s="10"/>
      <c r="B33" s="24" t="s">
        <v>40</v>
      </c>
      <c r="C33" s="71">
        <f>IF(OR(D16=0,D29&gt;=0),0,D29/D16*-1)</f>
        <v>2.0333305878153914E-2</v>
      </c>
      <c r="D33" s="72"/>
      <c r="E33" s="12"/>
      <c r="F33" s="12"/>
      <c r="G33" s="12"/>
      <c r="H33" s="12"/>
      <c r="I33" s="59"/>
      <c r="J33" s="22">
        <f>J10</f>
        <v>2024</v>
      </c>
      <c r="K33" s="23">
        <f>K10</f>
        <v>2023</v>
      </c>
      <c r="L33" s="12"/>
      <c r="M33" s="10"/>
    </row>
    <row r="34" spans="1:13" ht="24" customHeight="1" x14ac:dyDescent="0.2">
      <c r="A34" s="10"/>
      <c r="B34" s="24" t="s">
        <v>41</v>
      </c>
      <c r="C34" s="73">
        <f>IF(D16&gt;0,((J14+J15)/D16),0)</f>
        <v>3.3171347774757706E-2</v>
      </c>
      <c r="D34" s="74">
        <f>IF(F16&gt;0,((K14+K15)/F16),0)</f>
        <v>1.3716551970947663E-2</v>
      </c>
      <c r="E34" s="12"/>
      <c r="F34" s="12"/>
      <c r="G34" s="12"/>
      <c r="H34" s="12"/>
      <c r="I34" s="29" t="s">
        <v>42</v>
      </c>
      <c r="J34" s="25">
        <v>17062</v>
      </c>
      <c r="K34" s="25">
        <v>12252</v>
      </c>
      <c r="L34" s="12"/>
      <c r="M34" s="10"/>
    </row>
    <row r="35" spans="1:13" ht="24" customHeight="1" x14ac:dyDescent="0.2">
      <c r="A35" s="10"/>
      <c r="B35" s="24" t="s">
        <v>43</v>
      </c>
      <c r="C35" s="73">
        <v>7.0499999999999993E-2</v>
      </c>
      <c r="D35" s="74">
        <v>8.72E-2</v>
      </c>
      <c r="E35" s="12"/>
      <c r="F35" s="12"/>
      <c r="G35" s="12"/>
      <c r="H35" s="12"/>
      <c r="I35" s="29" t="s">
        <v>44</v>
      </c>
      <c r="J35" s="31">
        <v>80551</v>
      </c>
      <c r="K35" s="31">
        <v>75668</v>
      </c>
      <c r="L35" s="12"/>
      <c r="M35" s="10"/>
    </row>
    <row r="36" spans="1:13" ht="24" customHeight="1" x14ac:dyDescent="0.2">
      <c r="A36" s="10"/>
      <c r="B36" s="24" t="s">
        <v>45</v>
      </c>
      <c r="C36" s="73">
        <f>IF(D16&gt;0,(J20/D16),0)</f>
        <v>0.22623067841748346</v>
      </c>
      <c r="D36" s="74">
        <f>IF(F16=0,0,K20/F16)</f>
        <v>0.18466304099125261</v>
      </c>
      <c r="E36" s="12"/>
      <c r="F36" s="12"/>
      <c r="G36" s="12"/>
      <c r="H36" s="12"/>
      <c r="I36" s="29" t="s">
        <v>46</v>
      </c>
      <c r="J36" s="31">
        <v>-15355</v>
      </c>
      <c r="K36" s="31">
        <v>-10152</v>
      </c>
      <c r="L36" s="12"/>
      <c r="M36" s="10"/>
    </row>
    <row r="37" spans="1:13" ht="24" customHeight="1" x14ac:dyDescent="0.2">
      <c r="A37" s="10"/>
      <c r="B37" s="24" t="s">
        <v>47</v>
      </c>
      <c r="C37" s="31">
        <f>IF(C6&gt;0,(D27/C6)*1000,0)</f>
        <v>8572.9181084198372</v>
      </c>
      <c r="D37" s="35">
        <f>IF(C5&gt;0,(F27/C5)*1000,0)</f>
        <v>7960.0709849157056</v>
      </c>
      <c r="E37" s="12"/>
      <c r="F37" s="12"/>
      <c r="G37" s="12"/>
      <c r="H37" s="12"/>
      <c r="I37" s="36" t="s">
        <v>48</v>
      </c>
      <c r="J37" s="31">
        <v>20</v>
      </c>
      <c r="K37" s="31">
        <v>27</v>
      </c>
      <c r="L37" s="12"/>
      <c r="M37" s="10"/>
    </row>
    <row r="38" spans="1:13" ht="24" customHeight="1" x14ac:dyDescent="0.2">
      <c r="A38" s="10"/>
      <c r="B38" s="24" t="s">
        <v>49</v>
      </c>
      <c r="C38" s="37">
        <v>347</v>
      </c>
      <c r="D38" s="38">
        <v>344</v>
      </c>
      <c r="E38" s="12"/>
      <c r="F38" s="12"/>
      <c r="G38" s="12"/>
      <c r="H38" s="12"/>
      <c r="I38" s="29" t="s">
        <v>50</v>
      </c>
      <c r="J38" s="31">
        <f>J34+J35+J36+J37</f>
        <v>82278</v>
      </c>
      <c r="K38" s="31">
        <f>K34+K35+K36+K37</f>
        <v>77795</v>
      </c>
      <c r="L38" s="12"/>
      <c r="M38" s="10"/>
    </row>
    <row r="39" spans="1:13" ht="24" customHeight="1" x14ac:dyDescent="0.2">
      <c r="A39" s="10"/>
      <c r="B39" s="65"/>
      <c r="C39" s="69"/>
      <c r="D39" s="67"/>
      <c r="E39" s="12"/>
      <c r="F39" s="12"/>
      <c r="G39" s="12"/>
      <c r="H39" s="12"/>
      <c r="I39" s="29" t="s">
        <v>51</v>
      </c>
      <c r="J39" s="31">
        <v>62416</v>
      </c>
      <c r="K39" s="31">
        <v>60733</v>
      </c>
      <c r="L39" s="12"/>
      <c r="M39" s="10"/>
    </row>
    <row r="40" spans="1:13" ht="24" customHeight="1" x14ac:dyDescent="0.2">
      <c r="A40" s="10"/>
      <c r="B40" s="12"/>
      <c r="C40" s="12"/>
      <c r="D40" s="12"/>
      <c r="E40" s="12"/>
      <c r="F40" s="12"/>
      <c r="G40" s="12"/>
      <c r="H40" s="12"/>
      <c r="I40" s="54" t="s">
        <v>52</v>
      </c>
      <c r="J40" s="75">
        <f>J38-J39</f>
        <v>19862</v>
      </c>
      <c r="K40" s="76">
        <f>K38-K39</f>
        <v>17062</v>
      </c>
      <c r="L40" s="12"/>
      <c r="M40" s="10"/>
    </row>
    <row r="41" spans="1:13" ht="24" customHeight="1" x14ac:dyDescent="0.2">
      <c r="A41" s="10"/>
      <c r="B41" s="97" t="s">
        <v>53</v>
      </c>
      <c r="C41" s="97"/>
      <c r="D41" s="97"/>
      <c r="E41" s="12"/>
      <c r="F41" s="12"/>
      <c r="G41" s="12"/>
      <c r="H41" s="12"/>
      <c r="I41" s="29" t="s">
        <v>54</v>
      </c>
      <c r="J41" s="31">
        <v>1426</v>
      </c>
      <c r="K41" s="31">
        <v>1636</v>
      </c>
      <c r="L41" s="12"/>
      <c r="M41" s="10"/>
    </row>
    <row r="42" spans="1:13" ht="24" customHeight="1" thickBot="1" x14ac:dyDescent="0.25">
      <c r="A42" s="10"/>
      <c r="B42" s="70"/>
      <c r="C42" s="22">
        <f>J10</f>
        <v>2024</v>
      </c>
      <c r="D42" s="23">
        <f>K10</f>
        <v>2023</v>
      </c>
      <c r="E42" s="12"/>
      <c r="F42" s="12"/>
      <c r="G42" s="12"/>
      <c r="H42" s="12"/>
      <c r="I42" s="77" t="s">
        <v>55</v>
      </c>
      <c r="J42" s="78">
        <f>J40+J41</f>
        <v>21288</v>
      </c>
      <c r="K42" s="79">
        <f>K40+K41</f>
        <v>18698</v>
      </c>
      <c r="L42" s="12"/>
      <c r="M42" s="10"/>
    </row>
    <row r="43" spans="1:13" ht="24" customHeight="1" thickTop="1" x14ac:dyDescent="0.2">
      <c r="A43" s="10"/>
      <c r="B43" s="24" t="s">
        <v>56</v>
      </c>
      <c r="C43" s="25">
        <v>-11387</v>
      </c>
      <c r="D43" s="30">
        <v>-11326</v>
      </c>
      <c r="E43" s="12"/>
      <c r="F43" s="12"/>
      <c r="G43" s="12"/>
      <c r="H43" s="12"/>
      <c r="I43" s="29" t="s">
        <v>57</v>
      </c>
      <c r="J43" s="80">
        <v>0.09</v>
      </c>
      <c r="K43" s="80">
        <v>0.15</v>
      </c>
      <c r="L43" s="12"/>
      <c r="M43" s="10"/>
    </row>
    <row r="44" spans="1:13" ht="24" customHeight="1" x14ac:dyDescent="0.2">
      <c r="A44" s="10"/>
      <c r="B44" s="24" t="s">
        <v>58</v>
      </c>
      <c r="C44" s="31">
        <v>54909</v>
      </c>
      <c r="D44" s="35">
        <v>52520</v>
      </c>
      <c r="E44" s="12"/>
      <c r="F44" s="12"/>
      <c r="G44" s="12"/>
      <c r="H44" s="12"/>
      <c r="I44" s="29" t="s">
        <v>59</v>
      </c>
      <c r="J44" s="80">
        <v>0.93</v>
      </c>
      <c r="K44" s="80">
        <v>0.93</v>
      </c>
      <c r="L44" s="12"/>
      <c r="M44" s="10"/>
    </row>
    <row r="45" spans="1:13" ht="24" customHeight="1" x14ac:dyDescent="0.2">
      <c r="A45" s="10"/>
      <c r="B45" s="24" t="s">
        <v>60</v>
      </c>
      <c r="C45" s="31">
        <v>56867</v>
      </c>
      <c r="D45" s="35">
        <v>52581</v>
      </c>
      <c r="E45" s="81"/>
      <c r="F45" s="12"/>
      <c r="G45" s="12"/>
      <c r="H45" s="12"/>
      <c r="I45" s="29" t="s">
        <v>61</v>
      </c>
      <c r="J45" s="80">
        <v>0.76</v>
      </c>
      <c r="K45" s="80">
        <v>0.78</v>
      </c>
      <c r="L45" s="12"/>
      <c r="M45" s="10"/>
    </row>
    <row r="46" spans="1:13" ht="24" customHeight="1" x14ac:dyDescent="0.2">
      <c r="A46" s="10"/>
      <c r="B46" s="24" t="s">
        <v>62</v>
      </c>
      <c r="C46" s="37">
        <f>C43+C44-C45</f>
        <v>-13345</v>
      </c>
      <c r="D46" s="38">
        <f>D43+D44-D45</f>
        <v>-11387</v>
      </c>
      <c r="E46" s="12"/>
      <c r="F46" s="12"/>
      <c r="G46" s="12"/>
      <c r="H46" s="12"/>
      <c r="I46" s="68" t="s">
        <v>63</v>
      </c>
      <c r="J46" s="82">
        <v>41</v>
      </c>
      <c r="K46" s="82">
        <v>40</v>
      </c>
      <c r="L46" s="12"/>
      <c r="M46" s="10"/>
    </row>
    <row r="47" spans="1:13" ht="24" customHeight="1" x14ac:dyDescent="0.2">
      <c r="A47" s="10"/>
      <c r="B47" s="83"/>
      <c r="C47" s="84"/>
      <c r="D47" s="85"/>
      <c r="E47" s="10"/>
      <c r="F47" s="86"/>
      <c r="G47" s="87"/>
      <c r="H47" s="87"/>
      <c r="I47" s="86" t="s">
        <v>64</v>
      </c>
      <c r="J47" s="87"/>
      <c r="K47" s="10"/>
      <c r="L47" s="10"/>
      <c r="M47" s="10"/>
    </row>
    <row r="48" spans="1:13" ht="24" customHeight="1" x14ac:dyDescent="0.2">
      <c r="A48" s="10"/>
      <c r="B48" s="9" t="s">
        <v>69</v>
      </c>
      <c r="C48" s="10"/>
      <c r="D48" s="10"/>
      <c r="E48" s="10"/>
      <c r="F48" s="98" t="str">
        <f>'[1]נתונים כלליים'!$B$8</f>
        <v>תקציב הרשות אושר על ידי משרד הפנים</v>
      </c>
      <c r="G48" s="98"/>
      <c r="H48" s="98"/>
      <c r="I48" s="98"/>
      <c r="J48" s="99"/>
      <c r="K48" s="10"/>
      <c r="L48" s="10"/>
      <c r="M48" s="10"/>
    </row>
    <row r="49" spans="1:13" x14ac:dyDescent="0.2">
      <c r="A49" s="10"/>
      <c r="B49" s="9"/>
      <c r="C49" s="10"/>
      <c r="D49" s="10"/>
      <c r="E49" s="10"/>
      <c r="F49" s="86" t="str">
        <f>IF('[1]נתונים כלליים'!$B$14='[1]נתונים כלליים'!$B$95,"",'[1]נתונים כלליים'!B14)</f>
        <v/>
      </c>
      <c r="G49" s="87"/>
      <c r="H49" s="87"/>
      <c r="I49" s="87"/>
      <c r="J49" s="10"/>
      <c r="K49" s="10"/>
      <c r="L49" s="10"/>
      <c r="M49" s="10"/>
    </row>
    <row r="50" spans="1:13" ht="15" thickBot="1" x14ac:dyDescent="0.25">
      <c r="A50" s="10"/>
      <c r="B50" s="10" t="str">
        <f>+'[1]נתונים כלליים'!$B$47</f>
        <v/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5" thickTop="1" x14ac:dyDescent="0.2">
      <c r="A51" s="88"/>
      <c r="B51" s="89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 x14ac:dyDescent="0.2">
      <c r="A52" s="90"/>
      <c r="B52" s="9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</row>
  </sheetData>
  <mergeCells count="15">
    <mergeCell ref="B41:D41"/>
    <mergeCell ref="F48:J48"/>
    <mergeCell ref="C7:D7"/>
    <mergeCell ref="E7:F7"/>
    <mergeCell ref="G7:H7"/>
    <mergeCell ref="B9:G9"/>
    <mergeCell ref="I9:K9"/>
    <mergeCell ref="I32:K32"/>
    <mergeCell ref="E1:I1"/>
    <mergeCell ref="E2:I2"/>
    <mergeCell ref="E3:I3"/>
    <mergeCell ref="C5:D5"/>
    <mergeCell ref="C6:D6"/>
    <mergeCell ref="E6:F6"/>
    <mergeCell ref="G6:H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שלמה בנימין</dc:creator>
  <cp:lastModifiedBy>שלמה בנימין</cp:lastModifiedBy>
  <dcterms:created xsi:type="dcterms:W3CDTF">2023-05-30T09:42:05Z</dcterms:created>
  <dcterms:modified xsi:type="dcterms:W3CDTF">2025-12-24T13:53:54Z</dcterms:modified>
</cp:coreProperties>
</file>